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1 Mobilität und Verkehr\Strukturerhebung\2022\"/>
    </mc:Choice>
  </mc:AlternateContent>
  <workbookProtection lockStructure="1"/>
  <bookViews>
    <workbookView xWindow="5760" yWindow="645" windowWidth="18990" windowHeight="10995"/>
  </bookViews>
  <sheets>
    <sheet name="Regionen" sheetId="8" r:id="rId1"/>
    <sheet name="Uebersetzungen" sheetId="9" state="hidden" r:id="rId2"/>
  </sheets>
  <definedNames>
    <definedName name="_xlnm.Print_Titles" localSheetId="0">Regionen!$9:$14</definedName>
  </definedNames>
  <calcPr calcId="162913"/>
</workbook>
</file>

<file path=xl/calcChain.xml><?xml version="1.0" encoding="utf-8"?>
<calcChain xmlns="http://schemas.openxmlformats.org/spreadsheetml/2006/main">
  <c r="K14" i="8" l="1"/>
  <c r="J14" i="8"/>
  <c r="I14" i="8"/>
  <c r="H14" i="8"/>
  <c r="G14" i="8"/>
  <c r="F14" i="8"/>
  <c r="E14" i="8"/>
  <c r="D14" i="8"/>
  <c r="C14" i="8"/>
  <c r="B14" i="8"/>
  <c r="J13" i="8"/>
  <c r="H13" i="8"/>
  <c r="F13" i="8"/>
  <c r="D13" i="8"/>
  <c r="B13" i="8"/>
  <c r="A15" i="8"/>
  <c r="A34" i="8"/>
  <c r="A33" i="8"/>
  <c r="A31" i="8"/>
  <c r="A30" i="8"/>
  <c r="A29" i="8"/>
  <c r="A28" i="8"/>
  <c r="A27" i="8"/>
  <c r="A25" i="8"/>
  <c r="A24" i="8"/>
  <c r="A23" i="8"/>
  <c r="A22" i="8"/>
  <c r="A21" i="8"/>
  <c r="A20" i="8"/>
  <c r="A19" i="8"/>
  <c r="A18" i="8"/>
  <c r="A17" i="8"/>
  <c r="A16" i="8"/>
  <c r="A10" i="8"/>
  <c r="A9" i="8"/>
  <c r="A7" i="8"/>
</calcChain>
</file>

<file path=xl/sharedStrings.xml><?xml version="1.0" encoding="utf-8"?>
<sst xmlns="http://schemas.openxmlformats.org/spreadsheetml/2006/main" count="121" uniqueCount="120">
  <si>
    <t>Die Grundgesamtheit der Strukturerhebung enthält alle Personen der ständigen Wohnbevölkerung ab vollendetem 15. Altersjahr, die in Privathaushalten leben.</t>
  </si>
  <si>
    <t>Bei zeitlichen Vergleichen ist darauf zu achten, dass sich die beobachteten Perioden nicht überschneiden.</t>
  </si>
  <si>
    <t>Total Arbeitspendler</t>
  </si>
  <si>
    <t>Wegpendler</t>
  </si>
  <si>
    <t>Zupendler</t>
  </si>
  <si>
    <t>Binnenpendler</t>
  </si>
  <si>
    <t>(): Extrapolation aufgrund von 49 oder weniger Beobachtungen. Die Resultate sind mit grosser Vorsicht zu interpretieren.</t>
  </si>
  <si>
    <t>Aus der Grundgesamtheit ausgeschlossen wurden neben den Personen, die in Kollektivhaushalten leben, auch Diplomaten, internationale Funktionäre und deren Angehörige.</t>
  </si>
  <si>
    <t>Region Albula</t>
  </si>
  <si>
    <t>Region Bernina</t>
  </si>
  <si>
    <t>Region Engiadina Bassa/Val Müstair</t>
  </si>
  <si>
    <t>Region Imboden</t>
  </si>
  <si>
    <t>Region Landquart</t>
  </si>
  <si>
    <t>Region Maloja</t>
  </si>
  <si>
    <t>Region Moesa</t>
  </si>
  <si>
    <t>Region Plessur</t>
  </si>
  <si>
    <t>Region Prättigau/Davos</t>
  </si>
  <si>
    <t>Region Surselva</t>
  </si>
  <si>
    <t>Region Viamala</t>
  </si>
  <si>
    <t>Quelle: BFS (Strukturerhebung)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</si>
  <si>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</si>
  <si>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</si>
  <si>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</si>
  <si>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</si>
  <si>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</si>
  <si>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</si>
  <si>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</si>
  <si>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</si>
  <si>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</si>
  <si>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</si>
  <si>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</si>
  <si>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</si>
  <si>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</si>
  <si>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&lt;SpaltenTitel_1&gt;</t>
  </si>
  <si>
    <t>&lt;SpaltenTitel_2&gt;</t>
  </si>
  <si>
    <t>&lt;SpaltenTitel_3&gt;</t>
  </si>
  <si>
    <t>&lt;SpaltenTitel_4&gt;</t>
  </si>
  <si>
    <t>&lt;SpaltenTitel_5&gt;</t>
  </si>
  <si>
    <t>&lt;SpaltenTitel_1.1&gt;</t>
  </si>
  <si>
    <t>Anzahl Personen</t>
  </si>
  <si>
    <t>Dumber da persunas</t>
  </si>
  <si>
    <t>Numero di persone</t>
  </si>
  <si>
    <t>&lt;SpaltenTitel_1.2&gt;</t>
  </si>
  <si>
    <t>Vertrauens- intervall:          ± (in %)</t>
  </si>
  <si>
    <t>Interval da confidenza:          ± (en %)</t>
  </si>
  <si>
    <t>Intervallo di confidenza:          ± (in %)</t>
  </si>
  <si>
    <t>&lt;Zeilentitel_1&gt;</t>
  </si>
  <si>
    <t>Regiun Alvra</t>
  </si>
  <si>
    <t>Regione Albula</t>
  </si>
  <si>
    <t>&lt;Zeilentitel_2&gt;</t>
  </si>
  <si>
    <t>Regiun Bernina</t>
  </si>
  <si>
    <t>Regione Bernina</t>
  </si>
  <si>
    <t>&lt;Zeilentitel_3&gt;</t>
  </si>
  <si>
    <t>Regiun Engiadina Bassa/Val Müstair</t>
  </si>
  <si>
    <t>Regione Engiadina Bassa/Val Müstair</t>
  </si>
  <si>
    <t>&lt;Zeilentitel_4&gt;</t>
  </si>
  <si>
    <t>Regiun Plaun</t>
  </si>
  <si>
    <t>Regione Imboden</t>
  </si>
  <si>
    <t>&lt;Zeilentitel_5&gt;</t>
  </si>
  <si>
    <t>Regiun Landquart</t>
  </si>
  <si>
    <t>Regione Landquart</t>
  </si>
  <si>
    <t>&lt;Zeilentitel_6&gt;</t>
  </si>
  <si>
    <t>Regiun Malögia</t>
  </si>
  <si>
    <t>Regione Maloja</t>
  </si>
  <si>
    <t>&lt;Zeilentitel_7&gt;</t>
  </si>
  <si>
    <t>Regiun Moesa</t>
  </si>
  <si>
    <t>Regione Moesa</t>
  </si>
  <si>
    <t>&lt;Zeilentitel_8&gt;</t>
  </si>
  <si>
    <t>Regiun Plessur</t>
  </si>
  <si>
    <t>Regione Plessur</t>
  </si>
  <si>
    <t>&lt;Zeilentitel_9&gt;</t>
  </si>
  <si>
    <t>Regiun Partenz/Tavau</t>
  </si>
  <si>
    <t>Regione Prättigau/Davos</t>
  </si>
  <si>
    <t>&lt;Zeilentitel_10&gt;</t>
  </si>
  <si>
    <t>Regiun Surselva</t>
  </si>
  <si>
    <t>Regione Surselva</t>
  </si>
  <si>
    <t>&lt;Zeilentitel_11&gt;</t>
  </si>
  <si>
    <t>Regiun Viamala</t>
  </si>
  <si>
    <t>Regione Viamala</t>
  </si>
  <si>
    <t>&lt;Legende_1&gt;</t>
  </si>
  <si>
    <t>&lt;Legende_2&gt;</t>
  </si>
  <si>
    <t>En cas da cumparegliaziuns temporalas sto vegnir fatg attenziun che las periodas observadas na sa cumportian betg.</t>
  </si>
  <si>
    <t>Nel caso di confronti temporali, occorre prestare attenzione che i periodi osservati non si sovrappongano.</t>
  </si>
  <si>
    <t>&lt;Legende_3&gt;</t>
  </si>
  <si>
    <t>&lt;Legende_4&gt;</t>
  </si>
  <si>
    <t>&lt;Legende_5&gt;</t>
  </si>
  <si>
    <t>(): Extrapolaziun sin basa da 49 u damain observaziuns. Ils resultats ston vegnir interpretads cun gronda precauziun.</t>
  </si>
  <si>
    <t>La survista da basa da l'enquista da structura cumpiglia tut las persunas da la populaziun residenta permanenta a partir da 15 onns che vivan en chasadas privatas.</t>
  </si>
  <si>
    <t>L'universo di base della rilevazione strutturale comprende tutte le persone facenti parte della popolazione residente permanente di 15 anni e più che vivono in un'economia domestica.</t>
  </si>
  <si>
    <t>Exclus da la totalitad fundamentala èn vegnids ultra da las persunas che vivan en chasadas collectivas er diplomats, funcziunaris internaziunals e lur confamigliars.</t>
  </si>
  <si>
    <t>Sono esclusi diplomatici, i funzionari internazionali ed i loro familiari e le persone che vivono in una collettività.</t>
  </si>
  <si>
    <t>&lt;Quelle_1&gt;</t>
  </si>
  <si>
    <t>Funtauna: UST (enquista da structura)</t>
  </si>
  <si>
    <t>Fonte: UST (Rilevazione strutturale)</t>
  </si>
  <si>
    <t>&lt;Aktualisierung&gt;</t>
  </si>
  <si>
    <t>Pendlersaldo der Arbeitspendler/innen nach Region</t>
  </si>
  <si>
    <t>Ständige Wohnbevölkerung</t>
  </si>
  <si>
    <t>Saldo pendolare delle persone per rendersi al lavoro secondo la regione</t>
  </si>
  <si>
    <t>Popolazione residente permanente di 15 anni e più</t>
  </si>
  <si>
    <t>Totale pendolari per rendersi al lavoro</t>
  </si>
  <si>
    <t>Pendolari in partenza</t>
  </si>
  <si>
    <t>Pendolari in arrivo</t>
  </si>
  <si>
    <t>Pendolari interni</t>
  </si>
  <si>
    <t xml:space="preserve">(): Estrapolazione basata su meno di 50 osservazioni. I risultati sono da interpretare con molta precauzione. </t>
  </si>
  <si>
    <t>Saldo dals pendularis dals pendularis tenor regiun</t>
  </si>
  <si>
    <t>Populaziun residenta permanenta</t>
  </si>
  <si>
    <t>Total patrun e lavurant</t>
  </si>
  <si>
    <t>Pendulari davent</t>
  </si>
  <si>
    <t>Affruntader</t>
  </si>
  <si>
    <t>Pendulari intern</t>
  </si>
  <si>
    <t>*Die Ergebnisse basieren auf drei aufeinanderfolgenden jährlichen Strukturerhebungen.</t>
  </si>
  <si>
    <t>*Ils resultats sa basan sin trais enquistas structuralas annualas successivas.</t>
  </si>
  <si>
    <t>*I risultati si basano su tre rilevazioni strutturali annuali consecutive.</t>
  </si>
  <si>
    <t>Ständige schweizerische Wohnbevölkerung ab 15 Jahren</t>
  </si>
  <si>
    <t>Populaziun residenta permanenta da la Svizra a partir da 15 onns</t>
  </si>
  <si>
    <t>Popolazione residente permanente svizzera di 15 anni e più</t>
  </si>
  <si>
    <t>2020-2022*</t>
  </si>
  <si>
    <t>Letztmals aktualisiert am: 18.03.2024</t>
  </si>
  <si>
    <t>Ultima actualisaziun: 18.03.2024</t>
  </si>
  <si>
    <t>Ulimo aggiornamento: 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</si>
</sst>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 * #,##0_ ;_ * \-#,##0_ ;_ * &quot;-&quot;??_ ;_ @_ "/>
    <numFmt numFmtId="165" formatCode="_ * #,##0.0%_ ;_ * \-#,##0.0%_ ;_ * &quot;-&quot;??_ ;_ @_ "/>
    <numFmt numFmtId="166" formatCode="0.0"/>
    <numFmt numFmtId="167" formatCode="\(0.0\)"/>
    <numFmt numFmtId="168" formatCode="#\'##0"/>
    <numFmt numFmtId="169" formatCode="\(##0\)"/>
  </numFmts>
  <fonts count="1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8"/>
      <color rgb="FF000000"/>
      <name val="Segoe UI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4" fillId="3" borderId="0" xfId="0" applyNumberFormat="1" applyFont="1" applyFill="1" applyBorder="1" applyAlignment="1" applyProtection="1">
      <alignment horizontal="left" vertical="top"/>
    </xf>
    <xf numFmtId="0" fontId="5" fillId="3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/>
    <xf numFmtId="164" fontId="1" fillId="2" borderId="0" xfId="1" applyNumberFormat="1" applyFont="1" applyFill="1" applyBorder="1" applyAlignment="1" applyProtection="1"/>
    <xf numFmtId="165" fontId="1" fillId="2" borderId="0" xfId="1" applyNumberFormat="1" applyFont="1" applyFill="1" applyBorder="1" applyAlignment="1" applyProtection="1"/>
    <xf numFmtId="0" fontId="6" fillId="4" borderId="0" xfId="0" applyFont="1" applyFill="1"/>
    <xf numFmtId="0" fontId="9" fillId="5" borderId="0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Border="1" applyAlignment="1">
      <alignment horizontal="left" vertical="top" wrapText="1"/>
    </xf>
    <xf numFmtId="0" fontId="7" fillId="4" borderId="0" xfId="0" applyFont="1" applyFill="1"/>
    <xf numFmtId="0" fontId="0" fillId="4" borderId="0" xfId="0" applyFill="1"/>
    <xf numFmtId="0" fontId="10" fillId="4" borderId="0" xfId="0" applyFont="1" applyFill="1"/>
    <xf numFmtId="0" fontId="8" fillId="3" borderId="0" xfId="0" applyFont="1" applyFill="1" applyAlignment="1">
      <alignment horizontal="left" vertical="center"/>
    </xf>
    <xf numFmtId="0" fontId="11" fillId="4" borderId="0" xfId="3" applyFont="1" applyFill="1" applyAlignment="1">
      <alignment horizontal="left" vertical="top"/>
    </xf>
    <xf numFmtId="164" fontId="11" fillId="4" borderId="0" xfId="4" applyNumberFormat="1" applyFont="1" applyFill="1" applyBorder="1" applyAlignment="1" applyProtection="1">
      <alignment horizontal="left" vertical="top"/>
    </xf>
    <xf numFmtId="0" fontId="2" fillId="4" borderId="0" xfId="0" applyFont="1" applyFill="1"/>
    <xf numFmtId="0" fontId="5" fillId="3" borderId="0" xfId="0" applyFont="1" applyFill="1" applyAlignment="1">
      <alignment horizontal="left" vertical="center"/>
    </xf>
    <xf numFmtId="0" fontId="5" fillId="4" borderId="11" xfId="0" applyNumberFormat="1" applyFont="1" applyFill="1" applyBorder="1" applyAlignment="1" applyProtection="1">
      <alignment horizontal="left" vertical="center" wrapText="1"/>
    </xf>
    <xf numFmtId="0" fontId="5" fillId="4" borderId="12" xfId="0" applyNumberFormat="1" applyFont="1" applyFill="1" applyBorder="1" applyAlignment="1" applyProtection="1">
      <alignment horizontal="left" vertical="center" wrapText="1"/>
    </xf>
    <xf numFmtId="0" fontId="5" fillId="4" borderId="13" xfId="0" applyNumberFormat="1" applyFont="1" applyFill="1" applyBorder="1" applyAlignment="1" applyProtection="1">
      <alignment horizontal="left" vertical="center" wrapText="1"/>
    </xf>
    <xf numFmtId="0" fontId="5" fillId="4" borderId="12" xfId="1" applyNumberFormat="1" applyFont="1" applyFill="1" applyBorder="1" applyAlignment="1" applyProtection="1">
      <alignment horizontal="right" vertical="top" wrapText="1"/>
    </xf>
    <xf numFmtId="0" fontId="5" fillId="4" borderId="1" xfId="2" applyNumberFormat="1" applyFont="1" applyFill="1" applyBorder="1" applyAlignment="1" applyProtection="1">
      <alignment horizontal="right" vertical="top" wrapText="1"/>
    </xf>
    <xf numFmtId="0" fontId="5" fillId="4" borderId="1" xfId="1" applyNumberFormat="1" applyFont="1" applyFill="1" applyBorder="1" applyAlignment="1" applyProtection="1">
      <alignment horizontal="right" vertical="top" wrapText="1"/>
    </xf>
    <xf numFmtId="0" fontId="5" fillId="4" borderId="20" xfId="2" applyNumberFormat="1" applyFont="1" applyFill="1" applyBorder="1" applyAlignment="1" applyProtection="1">
      <alignment horizontal="right" vertical="top" wrapText="1"/>
    </xf>
    <xf numFmtId="0" fontId="7" fillId="4" borderId="0" xfId="0" applyFont="1" applyFill="1" applyAlignment="1">
      <alignment horizontal="left" vertical="top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4" borderId="16" xfId="0" applyNumberFormat="1" applyFont="1" applyFill="1" applyBorder="1" applyAlignment="1" applyProtection="1">
      <alignment horizontal="center" vertical="top" wrapText="1"/>
    </xf>
    <xf numFmtId="0" fontId="3" fillId="8" borderId="1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168" fontId="13" fillId="4" borderId="21" xfId="1" applyNumberFormat="1" applyFont="1" applyFill="1" applyBorder="1" applyAlignment="1" applyProtection="1">
      <alignment horizontal="right" vertical="center" wrapText="1"/>
    </xf>
    <xf numFmtId="166" fontId="13" fillId="4" borderId="3" xfId="1" applyNumberFormat="1" applyFont="1" applyFill="1" applyBorder="1" applyAlignment="1" applyProtection="1">
      <alignment horizontal="right" vertical="center" wrapText="1"/>
    </xf>
    <xf numFmtId="168" fontId="13" fillId="4" borderId="3" xfId="1" applyNumberFormat="1" applyFont="1" applyFill="1" applyBorder="1" applyAlignment="1" applyProtection="1">
      <alignment horizontal="right" vertical="center" wrapText="1"/>
    </xf>
    <xf numFmtId="166" fontId="13" fillId="4" borderId="22" xfId="1" applyNumberFormat="1" applyFont="1" applyFill="1" applyBorder="1" applyAlignment="1" applyProtection="1">
      <alignment horizontal="right" vertical="center" wrapText="1"/>
    </xf>
    <xf numFmtId="168" fontId="13" fillId="4" borderId="16" xfId="1" applyNumberFormat="1" applyFont="1" applyFill="1" applyBorder="1" applyAlignment="1" applyProtection="1">
      <alignment horizontal="right" vertical="center" wrapText="1"/>
    </xf>
    <xf numFmtId="166" fontId="13" fillId="4" borderId="0" xfId="1" applyNumberFormat="1" applyFont="1" applyFill="1" applyBorder="1" applyAlignment="1" applyProtection="1">
      <alignment horizontal="right" vertical="center" wrapText="1"/>
    </xf>
    <xf numFmtId="168" fontId="13" fillId="4" borderId="0" xfId="1" applyNumberFormat="1" applyFont="1" applyFill="1" applyBorder="1" applyAlignment="1" applyProtection="1">
      <alignment horizontal="right" vertical="center" wrapText="1"/>
    </xf>
    <xf numFmtId="169" fontId="13" fillId="4" borderId="0" xfId="1" applyNumberFormat="1" applyFont="1" applyFill="1" applyBorder="1" applyAlignment="1" applyProtection="1">
      <alignment horizontal="right" vertical="center" wrapText="1"/>
    </xf>
    <xf numFmtId="166" fontId="13" fillId="4" borderId="23" xfId="1" applyNumberFormat="1" applyFont="1" applyFill="1" applyBorder="1" applyAlignment="1" applyProtection="1">
      <alignment horizontal="right" vertical="center" wrapText="1"/>
    </xf>
    <xf numFmtId="1" fontId="13" fillId="4" borderId="0" xfId="1" applyNumberFormat="1" applyFont="1" applyFill="1" applyBorder="1" applyAlignment="1" applyProtection="1">
      <alignment horizontal="right" vertical="center" wrapText="1"/>
    </xf>
    <xf numFmtId="168" fontId="13" fillId="4" borderId="24" xfId="1" applyNumberFormat="1" applyFont="1" applyFill="1" applyBorder="1" applyAlignment="1" applyProtection="1">
      <alignment horizontal="right" vertical="center" wrapText="1"/>
    </xf>
    <xf numFmtId="166" fontId="13" fillId="4" borderId="2" xfId="1" applyNumberFormat="1" applyFont="1" applyFill="1" applyBorder="1" applyAlignment="1" applyProtection="1">
      <alignment horizontal="right" vertical="center" wrapText="1"/>
    </xf>
    <xf numFmtId="168" fontId="13" fillId="4" borderId="2" xfId="1" applyNumberFormat="1" applyFont="1" applyFill="1" applyBorder="1" applyAlignment="1" applyProtection="1">
      <alignment horizontal="right" vertical="center" wrapText="1"/>
    </xf>
    <xf numFmtId="166" fontId="13" fillId="4" borderId="25" xfId="1" applyNumberFormat="1" applyFont="1" applyFill="1" applyBorder="1" applyAlignment="1" applyProtection="1">
      <alignment horizontal="right" vertical="center" wrapText="1"/>
    </xf>
    <xf numFmtId="166" fontId="13" fillId="4" borderId="5" xfId="1" applyNumberFormat="1" applyFont="1" applyFill="1" applyBorder="1" applyAlignment="1" applyProtection="1">
      <alignment horizontal="right" vertical="center" wrapText="1"/>
    </xf>
    <xf numFmtId="168" fontId="13" fillId="4" borderId="4" xfId="1" applyNumberFormat="1" applyFont="1" applyFill="1" applyBorder="1" applyAlignment="1" applyProtection="1">
      <alignment horizontal="right" vertical="center" wrapText="1"/>
    </xf>
    <xf numFmtId="166" fontId="13" fillId="4" borderId="7" xfId="1" applyNumberFormat="1" applyFont="1" applyFill="1" applyBorder="1" applyAlignment="1" applyProtection="1">
      <alignment horizontal="right" vertical="center" wrapText="1"/>
    </xf>
    <xf numFmtId="168" fontId="13" fillId="4" borderId="6" xfId="1" applyNumberFormat="1" applyFont="1" applyFill="1" applyBorder="1" applyAlignment="1" applyProtection="1">
      <alignment horizontal="right" vertical="center" wrapText="1"/>
    </xf>
    <xf numFmtId="166" fontId="13" fillId="4" borderId="15" xfId="1" applyNumberFormat="1" applyFont="1" applyFill="1" applyBorder="1" applyAlignment="1" applyProtection="1">
      <alignment horizontal="right" vertical="center" wrapText="1"/>
    </xf>
    <xf numFmtId="168" fontId="13" fillId="4" borderId="14" xfId="1" applyNumberFormat="1" applyFont="1" applyFill="1" applyBorder="1" applyAlignment="1" applyProtection="1">
      <alignment horizontal="right" vertical="center" wrapText="1"/>
    </xf>
    <xf numFmtId="1" fontId="13" fillId="4" borderId="4" xfId="1" applyNumberFormat="1" applyFont="1" applyFill="1" applyBorder="1" applyAlignment="1" applyProtection="1">
      <alignment horizontal="right" vertical="center" wrapText="1"/>
    </xf>
    <xf numFmtId="169" fontId="13" fillId="4" borderId="6" xfId="1" applyNumberFormat="1" applyFont="1" applyFill="1" applyBorder="1" applyAlignment="1" applyProtection="1">
      <alignment horizontal="right" vertical="center" wrapText="1"/>
    </xf>
    <xf numFmtId="167" fontId="13" fillId="4" borderId="7" xfId="1" applyNumberFormat="1" applyFont="1" applyFill="1" applyBorder="1" applyAlignment="1" applyProtection="1">
      <alignment horizontal="right" vertical="center" wrapText="1"/>
    </xf>
  </cellXfs>
  <cellStyles count="5">
    <cellStyle name="Komma" xfId="1" builtinId="3"/>
    <cellStyle name="Komma 2" xfId="4"/>
    <cellStyle name="Prozent" xfId="2" builtinId="5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: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511175</xdr:colOff>
      <xdr:row>5</xdr:row>
      <xdr:rowOff>4202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28127"/>
        </a:xfrm>
        <a:prstGeom prst="rect">
          <a:avLst/>
        </a:prstGeom>
      </xdr:spPr>
    </xdr:pic>
    <xdr:clientData/>
  </xdr:twoCellAnchor>
  <xdr:twoCellAnchor>
    <xdr:from>
      <xdr:col>4</xdr:col>
      <xdr:colOff>542925</xdr:colOff>
      <xdr:row>0</xdr:row>
      <xdr:rowOff>9525</xdr:rowOff>
    </xdr:from>
    <xdr:to>
      <xdr:col>8</xdr:col>
      <xdr:colOff>366375</xdr:colOff>
      <xdr:row>4</xdr:row>
      <xdr:rowOff>147525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000625" y="9525"/>
          <a:ext cx="2700000" cy="900000"/>
          <a:chOff x="6010275" y="133350"/>
          <a:chExt cx="1919883" cy="819150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010275" y="133350"/>
            <a:ext cx="1919883" cy="819150"/>
          </a:xfrm>
          <a:prstGeom prst="rect">
            <a:avLst/>
          </a:prstGeom>
          <a:grpFill/>
          <a:ln w="2857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6" name="Gruppieren 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pSpPr/>
            </xdr:nvGrpSpPr>
            <xdr:grpSpPr>
              <a:xfrm>
                <a:off x="6553200" y="374273"/>
                <a:ext cx="1200150" cy="533405"/>
                <a:chOff x="6553200" y="374273"/>
                <a:chExt cx="1200150" cy="533405"/>
              </a:xfrm>
              <a:grpFill/>
            </xdr:grpSpPr>
            <xdr:sp macro="" textlink="">
              <xdr:nvSpPr>
                <xdr:cNvPr id="1025" name="Option Button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00000000-0008-0000-0000-000001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1026" name="Option Button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00000000-0008-0000-0000-000002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5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1027" name="Option Button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0000000-0008-0000-0000-000003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workbookViewId="0"/>
  </sheetViews>
  <sheetFormatPr baseColWidth="10" defaultColWidth="11" defaultRowHeight="12.75" x14ac:dyDescent="0.2"/>
  <cols>
    <col min="1" max="1" width="30.875" style="3" customWidth="1"/>
    <col min="2" max="2" width="8.75" style="3" customWidth="1"/>
    <col min="3" max="3" width="10.125" style="4" customWidth="1"/>
    <col min="4" max="4" width="8.75" style="5" customWidth="1"/>
    <col min="5" max="5" width="10.125" style="4" customWidth="1"/>
    <col min="6" max="6" width="8.75" style="4" customWidth="1"/>
    <col min="7" max="7" width="10.125" style="4" customWidth="1"/>
    <col min="8" max="8" width="8.75" style="4" customWidth="1"/>
    <col min="9" max="9" width="10.125" style="4" customWidth="1"/>
    <col min="10" max="10" width="8.75" style="3" customWidth="1"/>
    <col min="11" max="11" width="10.125" style="3" customWidth="1"/>
    <col min="12" max="16384" width="11" style="3"/>
  </cols>
  <sheetData>
    <row r="1" spans="1:11" s="6" customFormat="1" x14ac:dyDescent="0.2"/>
    <row r="2" spans="1:11" s="6" customFormat="1" ht="15.75" x14ac:dyDescent="0.25">
      <c r="B2" s="13"/>
      <c r="C2" s="14"/>
      <c r="D2" s="14"/>
    </row>
    <row r="3" spans="1:11" s="6" customFormat="1" ht="15.75" x14ac:dyDescent="0.25">
      <c r="B3" s="13"/>
      <c r="C3" s="14"/>
      <c r="D3" s="14"/>
    </row>
    <row r="4" spans="1:11" s="6" customFormat="1" ht="15.75" x14ac:dyDescent="0.25">
      <c r="B4" s="13"/>
      <c r="C4" s="14"/>
      <c r="D4" s="14"/>
    </row>
    <row r="5" spans="1:11" s="6" customFormat="1" x14ac:dyDescent="0.2"/>
    <row r="6" spans="1:11" s="6" customFormat="1" x14ac:dyDescent="0.2"/>
    <row r="7" spans="1:11" s="6" customFormat="1" ht="15.75" customHeight="1" x14ac:dyDescent="0.2">
      <c r="A7" s="28" t="str">
        <f>VLOOKUP("&lt;Fachbereich&gt;",Uebersetzungen!$B$3:$E$180,Uebersetzungen!$B$2+1,FALSE)</f>
        <v>Daten &amp; Statistik</v>
      </c>
      <c r="B7" s="28"/>
      <c r="C7" s="15"/>
      <c r="D7" s="15"/>
      <c r="E7" s="15"/>
      <c r="F7" s="15"/>
      <c r="G7" s="15"/>
      <c r="H7" s="15"/>
    </row>
    <row r="8" spans="1:11" s="6" customFormat="1" x14ac:dyDescent="0.2"/>
    <row r="9" spans="1:11" s="19" customFormat="1" ht="18" x14ac:dyDescent="0.2">
      <c r="A9" s="16" t="str">
        <f>VLOOKUP("&lt;Titel&gt;",Uebersetzungen!$B$3:$E$180,Uebersetzungen!$B$2+1,FALSE)</f>
        <v>Pendlersaldo der Arbeitspendler/innen nach Region</v>
      </c>
      <c r="B9" s="17"/>
      <c r="C9" s="17"/>
      <c r="D9" s="18"/>
      <c r="E9" s="18"/>
      <c r="F9" s="18"/>
      <c r="G9" s="18"/>
      <c r="H9" s="18"/>
      <c r="I9" s="18"/>
      <c r="J9" s="18"/>
      <c r="K9" s="18"/>
    </row>
    <row r="10" spans="1:11" s="19" customFormat="1" ht="15" x14ac:dyDescent="0.2">
      <c r="A10" s="20" t="str">
        <f>VLOOKUP("&lt;UTitel&gt;",Uebersetzungen!$B$3:$E$180,Uebersetzungen!$B$2+1,FALSE)</f>
        <v>Ständige schweizerische Wohnbevölkerung ab 15 Jahren</v>
      </c>
      <c r="B10" s="17"/>
      <c r="C10" s="17"/>
      <c r="D10" s="18"/>
      <c r="E10" s="18"/>
      <c r="F10" s="18"/>
      <c r="G10" s="18"/>
      <c r="H10" s="18"/>
      <c r="I10" s="18"/>
      <c r="J10" s="18"/>
      <c r="K10" s="18"/>
    </row>
    <row r="11" spans="1:11" s="19" customFormat="1" ht="15.75" thickBot="1" x14ac:dyDescent="0.25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" customFormat="1" ht="18.75" thickBot="1" x14ac:dyDescent="0.3">
      <c r="A12" s="2"/>
      <c r="B12" s="33" t="s">
        <v>116</v>
      </c>
      <c r="C12" s="34"/>
      <c r="D12" s="34"/>
      <c r="E12" s="34"/>
      <c r="F12" s="34"/>
      <c r="G12" s="34"/>
      <c r="H12" s="34"/>
      <c r="I12" s="34"/>
      <c r="J12" s="34"/>
      <c r="K12" s="35"/>
    </row>
    <row r="13" spans="1:11" ht="41.25" customHeight="1" thickBot="1" x14ac:dyDescent="0.25">
      <c r="A13" s="31"/>
      <c r="B13" s="32" t="str">
        <f>VLOOKUP("&lt;Spaltentitel_1&gt;",Uebersetzungen!$B$3:$E$179,Uebersetzungen!$B$2+1,FALSE)</f>
        <v>Ständige Wohnbevölkerung</v>
      </c>
      <c r="C13" s="29"/>
      <c r="D13" s="29" t="str">
        <f>VLOOKUP("&lt;Spaltentitel_2&gt;",Uebersetzungen!$B$3:$E$179,Uebersetzungen!$B$2+1,FALSE)</f>
        <v>Total Arbeitspendler</v>
      </c>
      <c r="E13" s="29"/>
      <c r="F13" s="29" t="str">
        <f>VLOOKUP("&lt;Spaltentitel_3&gt;",Uebersetzungen!$B$3:$E$179,Uebersetzungen!$B$2+1,FALSE)</f>
        <v>Wegpendler</v>
      </c>
      <c r="G13" s="29"/>
      <c r="H13" s="29" t="str">
        <f>VLOOKUP("&lt;Spaltentitel_4&gt;",Uebersetzungen!$B$3:$E$179,Uebersetzungen!$B$2+1,FALSE)</f>
        <v>Zupendler</v>
      </c>
      <c r="I13" s="29"/>
      <c r="J13" s="29" t="str">
        <f>VLOOKUP("&lt;Spaltentitel_5&gt;",Uebersetzungen!$B$3:$E$179,Uebersetzungen!$B$2+1,FALSE)</f>
        <v>Binnenpendler</v>
      </c>
      <c r="K13" s="30"/>
    </row>
    <row r="14" spans="1:11" ht="39" thickBot="1" x14ac:dyDescent="0.25">
      <c r="A14" s="31"/>
      <c r="B14" s="24" t="str">
        <f>VLOOKUP("&lt;Spaltentitel_1.1&gt;",Uebersetzungen!$B$3:$E$179,Uebersetzungen!$B$2+1,FALSE)</f>
        <v>Anzahl Personen</v>
      </c>
      <c r="C14" s="25" t="str">
        <f>VLOOKUP("&lt;Spaltentitel_1.2&gt;",Uebersetzungen!$B$3:$E$179,Uebersetzungen!$B$2+1,FALSE)</f>
        <v>Vertrauens- intervall:          ± (in %)</v>
      </c>
      <c r="D14" s="26" t="str">
        <f>VLOOKUP("&lt;Spaltentitel_1.1&gt;",Uebersetzungen!$B$3:$E$179,Uebersetzungen!$B$2+1,FALSE)</f>
        <v>Anzahl Personen</v>
      </c>
      <c r="E14" s="25" t="str">
        <f>VLOOKUP("&lt;Spaltentitel_1.2&gt;",Uebersetzungen!$B$3:$E$179,Uebersetzungen!$B$2+1,FALSE)</f>
        <v>Vertrauens- intervall:          ± (in %)</v>
      </c>
      <c r="F14" s="26" t="str">
        <f>VLOOKUP("&lt;Spaltentitel_1.1&gt;",Uebersetzungen!$B$3:$E$179,Uebersetzungen!$B$2+1,FALSE)</f>
        <v>Anzahl Personen</v>
      </c>
      <c r="G14" s="25" t="str">
        <f>VLOOKUP("&lt;Spaltentitel_1.2&gt;",Uebersetzungen!$B$3:$E$179,Uebersetzungen!$B$2+1,FALSE)</f>
        <v>Vertrauens- intervall:          ± (in %)</v>
      </c>
      <c r="H14" s="26" t="str">
        <f>VLOOKUP("&lt;Spaltentitel_1.1&gt;",Uebersetzungen!$B$3:$E$179,Uebersetzungen!$B$2+1,FALSE)</f>
        <v>Anzahl Personen</v>
      </c>
      <c r="I14" s="25" t="str">
        <f>VLOOKUP("&lt;Spaltentitel_1.2&gt;",Uebersetzungen!$B$3:$E$179,Uebersetzungen!$B$2+1,FALSE)</f>
        <v>Vertrauens- intervall:          ± (in %)</v>
      </c>
      <c r="J14" s="26" t="str">
        <f>VLOOKUP("&lt;Spaltentitel_1.1&gt;",Uebersetzungen!$B$3:$E$179,Uebersetzungen!$B$2+1,FALSE)</f>
        <v>Anzahl Personen</v>
      </c>
      <c r="K14" s="27" t="str">
        <f>VLOOKUP("&lt;Spaltentitel_1.2&gt;",Uebersetzungen!$B$3:$E$179,Uebersetzungen!$B$2+1,FALSE)</f>
        <v>Vertrauens- intervall:          ± (in %)</v>
      </c>
    </row>
    <row r="15" spans="1:11" ht="15" customHeight="1" x14ac:dyDescent="0.2">
      <c r="A15" s="21" t="str">
        <f>VLOOKUP("&lt;Zeilentitel_1&gt;",Uebersetzungen!$B$3:$E$179,Uebersetzungen!$B$2+1,FALSE)</f>
        <v>Region Albula</v>
      </c>
      <c r="B15" s="36">
        <v>6659.7793219464602</v>
      </c>
      <c r="C15" s="50">
        <v>7.8735721271855974</v>
      </c>
      <c r="D15" s="51">
        <v>3316.8839224411513</v>
      </c>
      <c r="E15" s="37">
        <v>11.354075675070691</v>
      </c>
      <c r="F15" s="56">
        <v>866.95017196757226</v>
      </c>
      <c r="G15" s="50">
        <v>22.102218182395806</v>
      </c>
      <c r="H15" s="38">
        <v>1013.176622785302</v>
      </c>
      <c r="I15" s="50">
        <v>20.620218482018718</v>
      </c>
      <c r="J15" s="51">
        <v>2449.9337504735795</v>
      </c>
      <c r="K15" s="39">
        <v>13.293586425225309</v>
      </c>
    </row>
    <row r="16" spans="1:11" ht="15" customHeight="1" x14ac:dyDescent="0.2">
      <c r="A16" s="22" t="str">
        <f>VLOOKUP("&lt;Zeilentitel_2&gt;",Uebersetzungen!$B$3:$E$179,Uebersetzungen!$B$2+1,FALSE)</f>
        <v>Region Bernina</v>
      </c>
      <c r="B16" s="40">
        <v>4474.4627387302953</v>
      </c>
      <c r="C16" s="52">
        <v>9.6703628561602013</v>
      </c>
      <c r="D16" s="53">
        <v>1744.9872278977566</v>
      </c>
      <c r="E16" s="41">
        <v>15.605125317777263</v>
      </c>
      <c r="F16" s="57">
        <v>191.79038056605236</v>
      </c>
      <c r="G16" s="58">
        <v>48.472304227523715</v>
      </c>
      <c r="H16" s="43">
        <v>57.890667209566139</v>
      </c>
      <c r="I16" s="58">
        <v>86.428698034346851</v>
      </c>
      <c r="J16" s="53">
        <v>1553.1968473317045</v>
      </c>
      <c r="K16" s="44">
        <v>16.498048845473978</v>
      </c>
    </row>
    <row r="17" spans="1:11" ht="15" customHeight="1" x14ac:dyDescent="0.2">
      <c r="A17" s="22" t="str">
        <f>VLOOKUP("&lt;Zeilentitel_3&gt;",Uebersetzungen!$B$3:$E$179,Uebersetzungen!$B$2+1,FALSE)</f>
        <v>Region Engiadina Bassa/Val Müstair</v>
      </c>
      <c r="B17" s="40">
        <v>7929.9923416832171</v>
      </c>
      <c r="C17" s="52">
        <v>7.1629783683357111</v>
      </c>
      <c r="D17" s="53">
        <v>3638.1450240640656</v>
      </c>
      <c r="E17" s="41">
        <v>10.72814854056992</v>
      </c>
      <c r="F17" s="57">
        <v>349.20240412121416</v>
      </c>
      <c r="G17" s="58">
        <v>34.742448272496475</v>
      </c>
      <c r="H17" s="43">
        <v>140.61325783005884</v>
      </c>
      <c r="I17" s="58">
        <v>56.065654103806089</v>
      </c>
      <c r="J17" s="53">
        <v>3288.9426199428517</v>
      </c>
      <c r="K17" s="44">
        <v>11.301239571962931</v>
      </c>
    </row>
    <row r="18" spans="1:11" ht="15" customHeight="1" x14ac:dyDescent="0.2">
      <c r="A18" s="22" t="str">
        <f>VLOOKUP("&lt;Zeilentitel_4&gt;",Uebersetzungen!$B$3:$E$179,Uebersetzungen!$B$2+1,FALSE)</f>
        <v>Region Imboden</v>
      </c>
      <c r="B18" s="40">
        <v>18077.189773242379</v>
      </c>
      <c r="C18" s="52">
        <v>4.6135703285131209</v>
      </c>
      <c r="D18" s="53">
        <v>8770.4612589236604</v>
      </c>
      <c r="E18" s="41">
        <v>6.8027904612562233</v>
      </c>
      <c r="F18" s="53">
        <v>5739.9009802693427</v>
      </c>
      <c r="G18" s="52">
        <v>8.4495518672714756</v>
      </c>
      <c r="H18" s="42">
        <v>2842.3008710380254</v>
      </c>
      <c r="I18" s="52">
        <v>12.327827387086495</v>
      </c>
      <c r="J18" s="53">
        <v>3030.5602786543182</v>
      </c>
      <c r="K18" s="44">
        <v>11.853755351106235</v>
      </c>
    </row>
    <row r="19" spans="1:11" ht="15" customHeight="1" x14ac:dyDescent="0.2">
      <c r="A19" s="22" t="str">
        <f>VLOOKUP("&lt;Zeilentitel_5&gt;",Uebersetzungen!$B$3:$E$179,Uebersetzungen!$B$2+1,FALSE)</f>
        <v>Region Landquart</v>
      </c>
      <c r="B19" s="40">
        <v>21130.96178624118</v>
      </c>
      <c r="C19" s="52">
        <v>4.2205666245551789</v>
      </c>
      <c r="D19" s="53">
        <v>10361.718662135418</v>
      </c>
      <c r="E19" s="41">
        <v>6.2525865938789646</v>
      </c>
      <c r="F19" s="53">
        <v>6189.2662460629208</v>
      </c>
      <c r="G19" s="52">
        <v>8.1289318374063626</v>
      </c>
      <c r="H19" s="42">
        <v>4679.2773606986812</v>
      </c>
      <c r="I19" s="52">
        <v>9.6152200300093522</v>
      </c>
      <c r="J19" s="53">
        <v>4172.452416072505</v>
      </c>
      <c r="K19" s="44">
        <v>10.140928090346597</v>
      </c>
    </row>
    <row r="20" spans="1:11" ht="15" customHeight="1" x14ac:dyDescent="0.2">
      <c r="A20" s="22" t="str">
        <f>VLOOKUP("&lt;Zeilentitel_6&gt;",Uebersetzungen!$B$3:$E$179,Uebersetzungen!$B$2+1,FALSE)</f>
        <v>Region Maloja</v>
      </c>
      <c r="B20" s="40">
        <v>16377.557217207845</v>
      </c>
      <c r="C20" s="52">
        <v>4.9086442907157082</v>
      </c>
      <c r="D20" s="53">
        <v>8204.8380838496323</v>
      </c>
      <c r="E20" s="41">
        <v>7.1177096665563004</v>
      </c>
      <c r="F20" s="57">
        <v>289.07991338099339</v>
      </c>
      <c r="G20" s="58">
        <v>38.238432283260416</v>
      </c>
      <c r="H20" s="45">
        <v>634.780505424029</v>
      </c>
      <c r="I20" s="52">
        <v>25.795732817680335</v>
      </c>
      <c r="J20" s="53">
        <v>7915.7581704686381</v>
      </c>
      <c r="K20" s="44">
        <v>7.255750242536088</v>
      </c>
    </row>
    <row r="21" spans="1:11" ht="15" customHeight="1" x14ac:dyDescent="0.2">
      <c r="A21" s="22" t="str">
        <f>VLOOKUP("&lt;Zeilentitel_7&gt;",Uebersetzungen!$B$3:$E$179,Uebersetzungen!$B$2+1,FALSE)</f>
        <v>Region Moesa</v>
      </c>
      <c r="B21" s="40">
        <v>8377.3770280658864</v>
      </c>
      <c r="C21" s="52">
        <v>7.0323909501337258</v>
      </c>
      <c r="D21" s="53">
        <v>3275.9709292796047</v>
      </c>
      <c r="E21" s="41">
        <v>11.404415457198571</v>
      </c>
      <c r="F21" s="53">
        <v>1641.3141335776452</v>
      </c>
      <c r="G21" s="52">
        <v>16.241698618611785</v>
      </c>
      <c r="H21" s="45">
        <v>624.60839053776147</v>
      </c>
      <c r="I21" s="52">
        <v>18.722837171581688</v>
      </c>
      <c r="J21" s="53">
        <v>1634.6567957019597</v>
      </c>
      <c r="K21" s="44">
        <v>16.165106426418564</v>
      </c>
    </row>
    <row r="22" spans="1:11" ht="15" customHeight="1" x14ac:dyDescent="0.2">
      <c r="A22" s="22" t="str">
        <f>VLOOKUP("&lt;Zeilentitel_8&gt;",Uebersetzungen!$B$3:$E$179,Uebersetzungen!$B$2+1,FALSE)</f>
        <v>Region Plessur</v>
      </c>
      <c r="B22" s="40">
        <v>37381.210595170269</v>
      </c>
      <c r="C22" s="52">
        <v>3.0201619398293946</v>
      </c>
      <c r="D22" s="53">
        <v>19460.324681115428</v>
      </c>
      <c r="E22" s="41">
        <v>4.451171830362247</v>
      </c>
      <c r="F22" s="53">
        <v>5563.928359508207</v>
      </c>
      <c r="G22" s="52">
        <v>8.6900310336586486</v>
      </c>
      <c r="H22" s="42">
        <v>11447.04424354322</v>
      </c>
      <c r="I22" s="52">
        <v>5.9347854506951432</v>
      </c>
      <c r="J22" s="53">
        <v>13896.396321607208</v>
      </c>
      <c r="K22" s="44">
        <v>5.351253616391844</v>
      </c>
    </row>
    <row r="23" spans="1:11" ht="15" customHeight="1" x14ac:dyDescent="0.2">
      <c r="A23" s="22" t="str">
        <f>VLOOKUP("&lt;Zeilentitel_9&gt;",Uebersetzungen!$B$3:$E$179,Uebersetzungen!$B$2+1,FALSE)</f>
        <v>Region Prättigau/Davos</v>
      </c>
      <c r="B23" s="40">
        <v>22258.452666085795</v>
      </c>
      <c r="C23" s="52">
        <v>4.1172385092350332</v>
      </c>
      <c r="D23" s="53">
        <v>10973.948468542418</v>
      </c>
      <c r="E23" s="41">
        <v>6.1028144532531821</v>
      </c>
      <c r="F23" s="53">
        <v>2097.4090363853134</v>
      </c>
      <c r="G23" s="52">
        <v>14.237100695955865</v>
      </c>
      <c r="H23" s="42">
        <v>1897.1928583994766</v>
      </c>
      <c r="I23" s="52">
        <v>15.243716841991274</v>
      </c>
      <c r="J23" s="53">
        <v>8876.5394321571057</v>
      </c>
      <c r="K23" s="44">
        <v>6.8348376717780477</v>
      </c>
    </row>
    <row r="24" spans="1:11" ht="15" customHeight="1" x14ac:dyDescent="0.2">
      <c r="A24" s="22" t="str">
        <f>VLOOKUP("&lt;Zeilentitel_10&gt;",Uebersetzungen!$B$3:$E$179,Uebersetzungen!$B$2+1,FALSE)</f>
        <v>Region Surselva</v>
      </c>
      <c r="B24" s="40">
        <v>17436.329669330313</v>
      </c>
      <c r="C24" s="52">
        <v>4.6875665149225165</v>
      </c>
      <c r="D24" s="53">
        <v>8040.351490822206</v>
      </c>
      <c r="E24" s="41">
        <v>7.1400137665143566</v>
      </c>
      <c r="F24" s="53">
        <v>1344.9181987008892</v>
      </c>
      <c r="G24" s="52">
        <v>17.864496138077278</v>
      </c>
      <c r="H24" s="45">
        <v>959.66279632840906</v>
      </c>
      <c r="I24" s="52">
        <v>21.192848772792217</v>
      </c>
      <c r="J24" s="53">
        <v>6695.4332921213181</v>
      </c>
      <c r="K24" s="44">
        <v>7.8485513539317315</v>
      </c>
    </row>
    <row r="25" spans="1:11" ht="15" customHeight="1" thickBot="1" x14ac:dyDescent="0.25">
      <c r="A25" s="23" t="str">
        <f>VLOOKUP("&lt;Zeilentitel_11&gt;",Uebersetzungen!$B$3:$E$179,Uebersetzungen!$B$2+1,FALSE)</f>
        <v>Region Viamala</v>
      </c>
      <c r="B25" s="46">
        <v>12002.020195630044</v>
      </c>
      <c r="C25" s="54">
        <v>5.7549569308118178</v>
      </c>
      <c r="D25" s="55">
        <v>5366.4160435941412</v>
      </c>
      <c r="E25" s="47">
        <v>8.77365896016717</v>
      </c>
      <c r="F25" s="55">
        <v>2060.582978726236</v>
      </c>
      <c r="G25" s="54">
        <v>14.243510892249503</v>
      </c>
      <c r="H25" s="48">
        <v>1564.1096522893972</v>
      </c>
      <c r="I25" s="54">
        <v>16.306494961121164</v>
      </c>
      <c r="J25" s="55">
        <v>3305.8330648679048</v>
      </c>
      <c r="K25" s="49">
        <v>11.272296663457402</v>
      </c>
    </row>
    <row r="27" spans="1:11" x14ac:dyDescent="0.2">
      <c r="A27" s="2" t="str">
        <f>VLOOKUP("&lt;Legende_1&gt;",Uebersetzungen!$B$3:$E$179,Uebersetzungen!$B$2+1,FALSE)</f>
        <v>*Die Ergebnisse basieren auf drei aufeinanderfolgenden jährlichen Strukturerhebungen.</v>
      </c>
    </row>
    <row r="28" spans="1:11" x14ac:dyDescent="0.2">
      <c r="A28" s="2" t="str">
        <f>VLOOKUP("&lt;Legende_2&gt;",Uebersetzungen!$B$3:$E$179,Uebersetzungen!$B$2+1,FALSE)</f>
        <v>Bei zeitlichen Vergleichen ist darauf zu achten, dass sich die beobachteten Perioden nicht überschneiden.</v>
      </c>
    </row>
    <row r="29" spans="1:11" x14ac:dyDescent="0.2">
      <c r="A29" s="2" t="str">
        <f>VLOOKUP("&lt;Legende_3&gt;",Uebersetzungen!$B$3:$E$179,Uebersetzungen!$B$2+1,FALSE)</f>
        <v>(): Extrapolation aufgrund von 49 oder weniger Beobachtungen. Die Resultate sind mit grosser Vorsicht zu interpretieren.</v>
      </c>
    </row>
    <row r="30" spans="1:11" x14ac:dyDescent="0.2">
      <c r="A30" s="2" t="str">
        <f>VLOOKUP("&lt;Legende_4&gt;",Uebersetzungen!$B$3:$E$179,Uebersetzungen!$B$2+1,FALSE)</f>
        <v>Die Grundgesamtheit der Strukturerhebung enthält alle Personen der ständigen Wohnbevölkerung ab vollendetem 15. Altersjahr, die in Privathaushalten leben.</v>
      </c>
    </row>
    <row r="31" spans="1:11" x14ac:dyDescent="0.2">
      <c r="A31" s="2" t="str">
        <f>VLOOKUP("&lt;Legende_5&gt;",Uebersetzungen!$B$3:$E$179,Uebersetzungen!$B$2+1,FALSE)</f>
        <v>Aus der Grundgesamtheit ausgeschlossen wurden neben den Personen, die in Kollektivhaushalten leben, auch Diplomaten, internationale Funktionäre und deren Angehörige.</v>
      </c>
    </row>
    <row r="32" spans="1:11" x14ac:dyDescent="0.2">
      <c r="A32" s="2"/>
    </row>
    <row r="33" spans="1:1" x14ac:dyDescent="0.2">
      <c r="A33" s="2" t="str">
        <f>VLOOKUP("&lt;quelle_1&gt;",Uebersetzungen!$B$3:$E$179,Uebersetzungen!$B$2+1,FALSE)</f>
        <v>Quelle: BFS (Strukturerhebung)</v>
      </c>
    </row>
    <row r="34" spans="1:1" x14ac:dyDescent="0.2">
      <c r="A34" s="3" t="str">
        <f>VLOOKUP("&lt;aktualisierung&gt;",Uebersetzungen!$B$3:$E$179,Uebersetzungen!$B$2+1,FALSE)</f>
        <v>Letztmals aktualisiert am: 18.03.2024</v>
      </c>
    </row>
  </sheetData>
  <sheetProtection sheet="1" objects="1" scenarios="1"/>
  <mergeCells count="8">
    <mergeCell ref="A7:B7"/>
    <mergeCell ref="J13:K13"/>
    <mergeCell ref="A13:A14"/>
    <mergeCell ref="B13:C13"/>
    <mergeCell ref="D13:E13"/>
    <mergeCell ref="F13:G13"/>
    <mergeCell ref="H13:I13"/>
    <mergeCell ref="B12:K12"/>
  </mergeCells>
  <pageMargins left="0.70866141732283472" right="0.70866141732283472" top="0.78740157480314965" bottom="0.78740157480314965" header="0.31496062992125984" footer="0.31496062992125984"/>
  <pageSetup paperSize="9" scale="61" fitToHeight="0" orientation="portrait" r:id="rId1"/>
  <ignoredErrors>
    <ignoredError sqref="C14:K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533400</xdr:colOff>
                    <xdr:row>1</xdr:row>
                    <xdr:rowOff>114300</xdr:rowOff>
                  </from>
                  <to>
                    <xdr:col>7</xdr:col>
                    <xdr:colOff>352425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533400</xdr:colOff>
                    <xdr:row>2</xdr:row>
                    <xdr:rowOff>104775</xdr:rowOff>
                  </from>
                  <to>
                    <xdr:col>8</xdr:col>
                    <xdr:colOff>114300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533400</xdr:colOff>
                    <xdr:row>3</xdr:row>
                    <xdr:rowOff>66675</xdr:rowOff>
                  </from>
                  <to>
                    <xdr:col>7</xdr:col>
                    <xdr:colOff>352425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18" sqref="D18"/>
    </sheetView>
  </sheetViews>
  <sheetFormatPr baseColWidth="10" defaultColWidth="11" defaultRowHeight="12.75" x14ac:dyDescent="0.2"/>
  <cols>
    <col min="1" max="1" width="8.625" style="9" customWidth="1"/>
    <col min="2" max="5" width="43.375" style="9" customWidth="1"/>
    <col min="6" max="6" width="19.625" style="9" customWidth="1"/>
    <col min="7" max="8" width="11" style="9"/>
    <col min="9" max="9" width="33" style="9" customWidth="1"/>
    <col min="10" max="16384" width="11" style="9"/>
  </cols>
  <sheetData>
    <row r="1" spans="1:6" x14ac:dyDescent="0.2">
      <c r="A1" s="7" t="s">
        <v>20</v>
      </c>
      <c r="B1" s="7" t="s">
        <v>21</v>
      </c>
      <c r="C1" s="7" t="s">
        <v>22</v>
      </c>
      <c r="D1" s="7" t="s">
        <v>23</v>
      </c>
      <c r="E1" s="7" t="s">
        <v>24</v>
      </c>
      <c r="F1" s="8"/>
    </row>
    <row r="2" spans="1:6" x14ac:dyDescent="0.2">
      <c r="A2" s="10" t="s">
        <v>25</v>
      </c>
      <c r="B2" s="11">
        <v>1</v>
      </c>
      <c r="C2" s="11"/>
      <c r="D2" s="11"/>
      <c r="E2" s="11"/>
      <c r="F2" s="8"/>
    </row>
    <row r="3" spans="1:6" x14ac:dyDescent="0.2">
      <c r="A3" s="10"/>
      <c r="B3" s="9" t="s">
        <v>26</v>
      </c>
      <c r="C3" s="9" t="s">
        <v>27</v>
      </c>
      <c r="D3" s="9" t="s">
        <v>28</v>
      </c>
      <c r="E3" s="9" t="s">
        <v>29</v>
      </c>
      <c r="F3" s="8"/>
    </row>
    <row r="4" spans="1:6" ht="25.5" x14ac:dyDescent="0.2">
      <c r="A4" s="10" t="s">
        <v>30</v>
      </c>
      <c r="B4" s="9" t="s">
        <v>31</v>
      </c>
      <c r="C4" s="9" t="s">
        <v>95</v>
      </c>
      <c r="D4" s="9" t="s">
        <v>104</v>
      </c>
      <c r="E4" s="9" t="s">
        <v>97</v>
      </c>
      <c r="F4" s="8"/>
    </row>
    <row r="5" spans="1:6" ht="25.5" x14ac:dyDescent="0.2">
      <c r="A5" s="10"/>
      <c r="B5" s="9" t="s">
        <v>32</v>
      </c>
      <c r="C5" s="9" t="s">
        <v>113</v>
      </c>
      <c r="D5" s="9" t="s">
        <v>114</v>
      </c>
      <c r="E5" s="9" t="s">
        <v>115</v>
      </c>
      <c r="F5" s="8"/>
    </row>
    <row r="6" spans="1:6" x14ac:dyDescent="0.2">
      <c r="A6" s="10"/>
      <c r="B6" s="9" t="s">
        <v>33</v>
      </c>
      <c r="C6" s="9" t="s">
        <v>96</v>
      </c>
      <c r="D6" s="9" t="s">
        <v>105</v>
      </c>
      <c r="E6" s="9" t="s">
        <v>98</v>
      </c>
      <c r="F6" s="8"/>
    </row>
    <row r="7" spans="1:6" x14ac:dyDescent="0.2">
      <c r="A7" s="10"/>
      <c r="B7" s="9" t="s">
        <v>34</v>
      </c>
      <c r="C7" s="9" t="s">
        <v>2</v>
      </c>
      <c r="D7" s="9" t="s">
        <v>106</v>
      </c>
      <c r="E7" s="9" t="s">
        <v>99</v>
      </c>
      <c r="F7" s="8"/>
    </row>
    <row r="8" spans="1:6" x14ac:dyDescent="0.2">
      <c r="A8" s="10"/>
      <c r="B8" s="9" t="s">
        <v>35</v>
      </c>
      <c r="C8" s="9" t="s">
        <v>3</v>
      </c>
      <c r="D8" s="9" t="s">
        <v>107</v>
      </c>
      <c r="E8" s="9" t="s">
        <v>100</v>
      </c>
      <c r="F8" s="8"/>
    </row>
    <row r="9" spans="1:6" x14ac:dyDescent="0.2">
      <c r="A9" s="10"/>
      <c r="B9" s="9" t="s">
        <v>36</v>
      </c>
      <c r="C9" s="9" t="s">
        <v>4</v>
      </c>
      <c r="D9" s="9" t="s">
        <v>108</v>
      </c>
      <c r="E9" s="9" t="s">
        <v>101</v>
      </c>
      <c r="F9" s="8"/>
    </row>
    <row r="10" spans="1:6" x14ac:dyDescent="0.2">
      <c r="A10" s="10"/>
      <c r="B10" s="9" t="s">
        <v>37</v>
      </c>
      <c r="C10" s="9" t="s">
        <v>5</v>
      </c>
      <c r="D10" s="9" t="s">
        <v>109</v>
      </c>
      <c r="E10" s="9" t="s">
        <v>102</v>
      </c>
      <c r="F10" s="8"/>
    </row>
    <row r="11" spans="1:6" x14ac:dyDescent="0.2">
      <c r="A11" s="10"/>
      <c r="B11" s="8"/>
      <c r="C11" s="8"/>
      <c r="D11" s="8"/>
      <c r="E11" s="8"/>
      <c r="F11" s="8"/>
    </row>
    <row r="12" spans="1:6" x14ac:dyDescent="0.2">
      <c r="A12" s="10"/>
      <c r="B12" s="9" t="s">
        <v>38</v>
      </c>
      <c r="C12" s="9" t="s">
        <v>39</v>
      </c>
      <c r="D12" s="9" t="s">
        <v>40</v>
      </c>
      <c r="E12" s="9" t="s">
        <v>41</v>
      </c>
      <c r="F12" s="8"/>
    </row>
    <row r="13" spans="1:6" x14ac:dyDescent="0.2">
      <c r="A13" s="10"/>
      <c r="B13" s="9" t="s">
        <v>42</v>
      </c>
      <c r="C13" s="9" t="s">
        <v>43</v>
      </c>
      <c r="D13" s="9" t="s">
        <v>44</v>
      </c>
      <c r="E13" s="9" t="s">
        <v>45</v>
      </c>
      <c r="F13" s="8"/>
    </row>
    <row r="14" spans="1:6" x14ac:dyDescent="0.2">
      <c r="A14" s="10"/>
      <c r="B14" s="8"/>
      <c r="C14" s="8"/>
      <c r="D14" s="8"/>
      <c r="E14" s="8"/>
      <c r="F14" s="8"/>
    </row>
    <row r="15" spans="1:6" x14ac:dyDescent="0.2">
      <c r="A15" s="10" t="s">
        <v>30</v>
      </c>
      <c r="B15" s="9" t="s">
        <v>46</v>
      </c>
      <c r="C15" s="9" t="s">
        <v>8</v>
      </c>
      <c r="D15" s="9" t="s">
        <v>47</v>
      </c>
      <c r="E15" s="9" t="s">
        <v>48</v>
      </c>
      <c r="F15" s="8"/>
    </row>
    <row r="16" spans="1:6" x14ac:dyDescent="0.2">
      <c r="A16" s="8"/>
      <c r="B16" s="9" t="s">
        <v>49</v>
      </c>
      <c r="C16" s="9" t="s">
        <v>9</v>
      </c>
      <c r="D16" s="9" t="s">
        <v>50</v>
      </c>
      <c r="E16" s="9" t="s">
        <v>51</v>
      </c>
      <c r="F16" s="8"/>
    </row>
    <row r="17" spans="1:6" x14ac:dyDescent="0.2">
      <c r="A17" s="8"/>
      <c r="B17" s="9" t="s">
        <v>52</v>
      </c>
      <c r="C17" s="9" t="s">
        <v>10</v>
      </c>
      <c r="D17" s="9" t="s">
        <v>53</v>
      </c>
      <c r="E17" s="9" t="s">
        <v>54</v>
      </c>
      <c r="F17" s="8"/>
    </row>
    <row r="18" spans="1:6" x14ac:dyDescent="0.2">
      <c r="A18" s="8"/>
      <c r="B18" s="9" t="s">
        <v>55</v>
      </c>
      <c r="C18" s="9" t="s">
        <v>11</v>
      </c>
      <c r="D18" s="9" t="s">
        <v>56</v>
      </c>
      <c r="E18" s="9" t="s">
        <v>57</v>
      </c>
      <c r="F18" s="8"/>
    </row>
    <row r="19" spans="1:6" x14ac:dyDescent="0.2">
      <c r="A19" s="8"/>
      <c r="B19" s="9" t="s">
        <v>58</v>
      </c>
      <c r="C19" s="9" t="s">
        <v>12</v>
      </c>
      <c r="D19" s="9" t="s">
        <v>59</v>
      </c>
      <c r="E19" s="9" t="s">
        <v>60</v>
      </c>
      <c r="F19" s="8"/>
    </row>
    <row r="20" spans="1:6" x14ac:dyDescent="0.2">
      <c r="A20" s="8"/>
      <c r="B20" s="9" t="s">
        <v>61</v>
      </c>
      <c r="C20" s="9" t="s">
        <v>13</v>
      </c>
      <c r="D20" s="9" t="s">
        <v>62</v>
      </c>
      <c r="E20" s="9" t="s">
        <v>63</v>
      </c>
      <c r="F20" s="8"/>
    </row>
    <row r="21" spans="1:6" x14ac:dyDescent="0.2">
      <c r="A21" s="8"/>
      <c r="B21" s="9" t="s">
        <v>64</v>
      </c>
      <c r="C21" s="9" t="s">
        <v>14</v>
      </c>
      <c r="D21" s="9" t="s">
        <v>65</v>
      </c>
      <c r="E21" s="9" t="s">
        <v>66</v>
      </c>
      <c r="F21" s="8"/>
    </row>
    <row r="22" spans="1:6" x14ac:dyDescent="0.2">
      <c r="A22" s="8"/>
      <c r="B22" s="9" t="s">
        <v>67</v>
      </c>
      <c r="C22" s="9" t="s">
        <v>15</v>
      </c>
      <c r="D22" s="9" t="s">
        <v>68</v>
      </c>
      <c r="E22" s="9" t="s">
        <v>69</v>
      </c>
      <c r="F22" s="8"/>
    </row>
    <row r="23" spans="1:6" x14ac:dyDescent="0.2">
      <c r="A23" s="8"/>
      <c r="B23" s="9" t="s">
        <v>70</v>
      </c>
      <c r="C23" s="9" t="s">
        <v>16</v>
      </c>
      <c r="D23" s="9" t="s">
        <v>71</v>
      </c>
      <c r="E23" s="9" t="s">
        <v>72</v>
      </c>
      <c r="F23" s="8"/>
    </row>
    <row r="24" spans="1:6" x14ac:dyDescent="0.2">
      <c r="A24" s="8"/>
      <c r="B24" s="9" t="s">
        <v>73</v>
      </c>
      <c r="C24" s="9" t="s">
        <v>17</v>
      </c>
      <c r="D24" s="9" t="s">
        <v>74</v>
      </c>
      <c r="E24" s="9" t="s">
        <v>75</v>
      </c>
      <c r="F24" s="8"/>
    </row>
    <row r="25" spans="1:6" x14ac:dyDescent="0.2">
      <c r="A25" s="8"/>
      <c r="B25" s="9" t="s">
        <v>76</v>
      </c>
      <c r="C25" s="9" t="s">
        <v>18</v>
      </c>
      <c r="D25" s="9" t="s">
        <v>77</v>
      </c>
      <c r="E25" s="9" t="s">
        <v>78</v>
      </c>
      <c r="F25" s="8"/>
    </row>
    <row r="26" spans="1:6" x14ac:dyDescent="0.2">
      <c r="A26" s="8"/>
      <c r="B26" s="8"/>
      <c r="C26" s="8"/>
      <c r="D26" s="8"/>
      <c r="E26" s="8"/>
      <c r="F26" s="8"/>
    </row>
    <row r="27" spans="1:6" ht="25.5" x14ac:dyDescent="0.2">
      <c r="A27" s="10"/>
      <c r="B27" s="9" t="s">
        <v>79</v>
      </c>
      <c r="C27" s="9" t="s">
        <v>110</v>
      </c>
      <c r="D27" s="9" t="s">
        <v>111</v>
      </c>
      <c r="E27" s="9" t="s">
        <v>112</v>
      </c>
      <c r="F27" s="8"/>
    </row>
    <row r="28" spans="1:6" ht="38.25" x14ac:dyDescent="0.2">
      <c r="A28" s="8"/>
      <c r="B28" s="9" t="s">
        <v>80</v>
      </c>
      <c r="C28" s="9" t="s">
        <v>1</v>
      </c>
      <c r="D28" s="9" t="s">
        <v>81</v>
      </c>
      <c r="E28" s="9" t="s">
        <v>82</v>
      </c>
      <c r="F28" s="8"/>
    </row>
    <row r="29" spans="1:6" ht="38.25" x14ac:dyDescent="0.2">
      <c r="A29" s="8"/>
      <c r="B29" s="9" t="s">
        <v>83</v>
      </c>
      <c r="C29" s="9" t="s">
        <v>6</v>
      </c>
      <c r="D29" s="9" t="s">
        <v>86</v>
      </c>
      <c r="E29" s="9" t="s">
        <v>103</v>
      </c>
      <c r="F29" s="8"/>
    </row>
    <row r="30" spans="1:6" ht="51" x14ac:dyDescent="0.2">
      <c r="A30" s="8"/>
      <c r="B30" s="9" t="s">
        <v>84</v>
      </c>
      <c r="C30" s="9" t="s">
        <v>0</v>
      </c>
      <c r="D30" s="9" t="s">
        <v>87</v>
      </c>
      <c r="E30" s="9" t="s">
        <v>88</v>
      </c>
      <c r="F30" s="8"/>
    </row>
    <row r="31" spans="1:6" ht="51" x14ac:dyDescent="0.2">
      <c r="A31" s="8"/>
      <c r="B31" s="9" t="s">
        <v>85</v>
      </c>
      <c r="C31" s="9" t="s">
        <v>7</v>
      </c>
      <c r="D31" s="9" t="s">
        <v>89</v>
      </c>
      <c r="E31" s="9" t="s">
        <v>90</v>
      </c>
      <c r="F31" s="8"/>
    </row>
    <row r="32" spans="1:6" x14ac:dyDescent="0.2">
      <c r="A32" s="10"/>
      <c r="B32" s="10"/>
      <c r="C32" s="10"/>
      <c r="D32" s="10"/>
      <c r="E32" s="10"/>
      <c r="F32" s="10"/>
    </row>
    <row r="33" spans="1:6" x14ac:dyDescent="0.2">
      <c r="A33" s="10"/>
      <c r="B33" s="9" t="s">
        <v>91</v>
      </c>
      <c r="C33" s="9" t="s">
        <v>19</v>
      </c>
      <c r="D33" s="9" t="s">
        <v>92</v>
      </c>
      <c r="E33" s="9" t="s">
        <v>93</v>
      </c>
      <c r="F33" s="10"/>
    </row>
    <row r="34" spans="1:6" x14ac:dyDescent="0.2">
      <c r="A34" s="10"/>
      <c r="B34" s="12" t="s">
        <v>94</v>
      </c>
      <c r="C34" s="12" t="s">
        <v>117</v>
      </c>
      <c r="D34" s="12" t="s">
        <v>118</v>
      </c>
      <c r="E34" s="12" t="s">
        <v>119</v>
      </c>
      <c r="F34" s="10"/>
    </row>
    <row r="35" spans="1:6" x14ac:dyDescent="0.2">
      <c r="A35" s="10"/>
      <c r="B35" s="10"/>
      <c r="C35" s="10"/>
      <c r="D35" s="10"/>
      <c r="E35" s="10"/>
      <c r="F35" s="10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1A305A9C9C3C4098A609B3A2D02499" ma:contentTypeVersion="6" ma:contentTypeDescription="Ein neues Dokument erstellen." ma:contentTypeScope="" ma:versionID="d5f0728155f63b5d26d99febc708cffd">
  <xsd:schema xmlns:xsd="http://www.w3.org/2001/XMLSchema" xmlns:xs="http://www.w3.org/2001/XMLSchema" xmlns:p="http://schemas.microsoft.com/office/2006/metadata/properties" xmlns:ns1="http://schemas.microsoft.com/sharepoint/v3" xmlns:ns2="e11447a0-d75b-4220-bc4c-e307357fa010" targetNamespace="http://schemas.microsoft.com/office/2006/metadata/properties" ma:root="true" ma:fieldsID="705b9b9de7bf6d586650075ca99a9646" ns1:_="" ns2:_="">
    <xsd:import namespace="http://schemas.microsoft.com/sharepoint/v3"/>
    <xsd:import namespace="e11447a0-d75b-4220-bc4c-e307357fa0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447a0-d75b-4220-bc4c-e307357fa010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el_DE xmlns="e11447a0-d75b-4220-bc4c-e307357fa010">Pendlersaldo der Arbeitspendler nach Region, 2020-2022</Titel_DE>
    <Titel_RM xmlns="e11447a0-d75b-4220-bc4c-e307357fa010">Saldo da las pendularias e dals pendularis da lavur tenor regiun, 2020-2022</Titel_RM>
    <Kategorie xmlns="e11447a0-d75b-4220-bc4c-e307357fa010">11 Mobilität und Verkehr</Kategorie>
    <Titel_IT xmlns="e11447a0-d75b-4220-bc4c-e307357fa010">Saldo di pendolari per motivi di lavoro per regione, 2020-2022</Titel_IT>
    <Benutzerdefinierte_x0020_ID xmlns="e11447a0-d75b-4220-bc4c-e307357fa010">1002</Benutzerdefinierte_x0020_I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6D18ED-5025-4BAC-B5F1-E428F9AAEFA1}"/>
</file>

<file path=customXml/itemProps2.xml><?xml version="1.0" encoding="utf-8"?>
<ds:datastoreItem xmlns:ds="http://schemas.openxmlformats.org/officeDocument/2006/customXml" ds:itemID="{0BA8CDA3-4E01-44FE-89D4-23A847698754}"/>
</file>

<file path=customXml/itemProps3.xml><?xml version="1.0" encoding="utf-8"?>
<ds:datastoreItem xmlns:ds="http://schemas.openxmlformats.org/officeDocument/2006/customXml" ds:itemID="{4033CC42-8F09-40FC-9FB5-C893326A33B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Regionen</vt:lpstr>
      <vt:lpstr>Uebersetzungen</vt:lpstr>
      <vt:lpstr>Regionen!Drucktitel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Pendlersaldo der Arbeitspendler nach Region</dc:title>
  <dc:creator>Luzius.Stricker@awt.gr.ch</dc:creator>
  <cp:lastModifiedBy>Monstein Urs</cp:lastModifiedBy>
  <cp:lastPrinted>2018-02-22T10:18:49Z</cp:lastPrinted>
  <dcterms:created xsi:type="dcterms:W3CDTF">2013-05-14T12:38:11Z</dcterms:created>
  <dcterms:modified xsi:type="dcterms:W3CDTF">2024-03-18T10:30:00Z</dcterms:modified>
  <cp:category>Strukturerhebung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0x010100A81A305A9C9C3C4098A609B3A2D02499</vt:lpwstr>
  </property>
</Properties>
</file>